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<sst xmlns="http://schemas.openxmlformats.org/spreadsheetml/2006/main" count="53" uniqueCount="48">
  <si>
    <t>Current Bal</t>
  </si>
  <si>
    <t>Rate</t>
  </si>
  <si>
    <t>Term</t>
  </si>
  <si>
    <t>(P&amp;I)</t>
  </si>
  <si>
    <t>Term in</t>
  </si>
  <si>
    <t>years</t>
  </si>
  <si>
    <t>Monthly</t>
  </si>
  <si>
    <t>Remaining</t>
  </si>
  <si>
    <t>bi-weekly</t>
  </si>
  <si>
    <t>Period</t>
  </si>
  <si>
    <t>monthly</t>
  </si>
  <si>
    <t>Total Int</t>
  </si>
  <si>
    <t>Bi-Weekly - with fee &amp; monthly service fee</t>
  </si>
  <si>
    <t xml:space="preserve"> &amp; fees</t>
  </si>
  <si>
    <t>Pmt</t>
  </si>
  <si>
    <t>You</t>
  </si>
  <si>
    <t>Save</t>
  </si>
  <si>
    <t>Payment</t>
  </si>
  <si>
    <t>Equivalent</t>
  </si>
  <si>
    <t>Pmts</t>
  </si>
  <si>
    <t xml:space="preserve">  More precisely: there are 365.25 (av # days per year) / 14 (exact # days in bi-weekly period) = 26.08929 (bi-weekly periods in an average year) (26.08929 / 2 = 13.0446)</t>
  </si>
  <si>
    <t>Bi-Weekly - no fee</t>
  </si>
  <si>
    <t xml:space="preserve">  If you pay 1/2 of your scheduled monthly payment bi-weekly, you pay the equivalent of ~13 mo. pmts. in a year, since there are ~26 bi-weekly periods each yr (~26 / 2 = ~13)</t>
  </si>
  <si>
    <t>per Year</t>
  </si>
  <si>
    <t>Periods</t>
  </si>
  <si>
    <t>Escrow  pmt</t>
  </si>
  <si>
    <t>Total payment</t>
  </si>
  <si>
    <t>Total of</t>
  </si>
  <si>
    <t>Payments</t>
  </si>
  <si>
    <t>Input your information into the light blue cells.</t>
  </si>
  <si>
    <t>Annual</t>
  </si>
  <si>
    <t>PMI if required</t>
  </si>
  <si>
    <t>Amount of Bi-weekly service fee if any</t>
  </si>
  <si>
    <t>Amount of Setup fee if any:</t>
  </si>
  <si>
    <t>Equivalent of Bi-weekly:</t>
  </si>
  <si>
    <t>To compare the results of making monthly paments as agreed, with paying 1/2 the required payment bi-weekly, and the equivalent extra principal payment.</t>
  </si>
  <si>
    <t>Some lenders don't allow bi-weekly payments. If you have such a lender, or if you don't get paid bi-weekly, you may accomplish the same advantage by extra principal payments:</t>
  </si>
  <si>
    <r>
      <t xml:space="preserve">Monthly. </t>
    </r>
    <r>
      <rPr>
        <sz val="10"/>
        <rFont val="Arial"/>
        <family val="2"/>
      </rPr>
      <t>M</t>
    </r>
    <r>
      <rPr>
        <sz val="10"/>
        <rFont val="Arial"/>
        <family val="0"/>
      </rPr>
      <t>ultiply your required pmt x 1.09 to slightly beat the advantage of paying 1/2 payment bi-weekly.</t>
    </r>
  </si>
  <si>
    <t xml:space="preserve">  Technical details: The 1.09 is obtained by dividing 365.25 (the number of days in an average year) by 14 (the number of days in a bi-weekly period to get 26.0892857 (the number of </t>
  </si>
  <si>
    <t xml:space="preserve">  bi-weekly periods in an average year). If you pay 1/2 of your monthly payment bi-weekly, you make the equivalent of 13.044643 payments in an average year</t>
  </si>
  <si>
    <t xml:space="preserve">  (26.0892857 x 1/2 = 13.044643). If you divide 13.044643 (the number of full payments made in an average year if 1/2 of the required payment is paid bi-weekly) by 12 (the number of</t>
  </si>
  <si>
    <t xml:space="preserve">  advantage obtained by paying 1/2 of the regular payment bi-weekly.</t>
  </si>
  <si>
    <t xml:space="preserve">  months in a year) you get 1.0871. If you round that number up to 1.09 and use that as the factor to multiply your monthly payment by, you'll closely approximate the</t>
  </si>
  <si>
    <t>Some bi-weekly servicers charge fees. If you are considering such a bi-weekly program, input the fees in the blue cells below to see the financial effect.</t>
  </si>
  <si>
    <t>To see the advantage of other amounts of extra principal you may input the amount you desire in cell G24 to see the effect.</t>
  </si>
  <si>
    <r>
      <t xml:space="preserve">The positive effects of paying extra principal </t>
    </r>
    <r>
      <rPr>
        <b/>
        <sz val="16"/>
        <rFont val="Arial"/>
        <family val="2"/>
      </rPr>
      <t>monthly or bi-weekly</t>
    </r>
    <r>
      <rPr>
        <sz val="10"/>
        <rFont val="Arial"/>
        <family val="0"/>
      </rPr>
      <t>.</t>
    </r>
  </si>
  <si>
    <r>
      <t>Monthly</t>
    </r>
    <r>
      <rPr>
        <sz val="10"/>
        <rFont val="Arial"/>
        <family val="0"/>
      </rPr>
      <t xml:space="preserve"> (as agreed, no extra principal)</t>
    </r>
  </si>
  <si>
    <t>Pay additional principal of .09 of a required payment: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</si>
</sst>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"/>
    <numFmt numFmtId="169" formatCode="0.00;[Red]0.00"/>
    <numFmt numFmtId="170" formatCode="0.0000"/>
    <numFmt numFmtId="171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 horizontal="right"/>
    </xf>
    <xf numFmtId="167" fontId="0" fillId="0" borderId="3" xfId="0" applyNumberFormat="1" applyBorder="1" applyAlignment="1">
      <alignment/>
    </xf>
    <xf numFmtId="4" fontId="0" fillId="0" borderId="3" xfId="0" applyNumberFormat="1" applyBorder="1" applyAlignment="1">
      <alignment/>
    </xf>
    <xf numFmtId="10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7" fontId="0" fillId="0" borderId="8" xfId="0" applyNumberFormat="1" applyBorder="1" applyAlignment="1">
      <alignment/>
    </xf>
    <xf numFmtId="4" fontId="0" fillId="0" borderId="8" xfId="0" applyNumberFormat="1" applyBorder="1" applyAlignment="1">
      <alignment/>
    </xf>
    <xf numFmtId="10" fontId="0" fillId="0" borderId="8" xfId="0" applyNumberFormat="1" applyBorder="1" applyAlignment="1">
      <alignment/>
    </xf>
    <xf numFmtId="2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4" fontId="0" fillId="0" borderId="0" xfId="0" applyNumberFormat="1" applyAlignment="1">
      <alignment horizontal="left"/>
    </xf>
    <xf numFmtId="0" fontId="0" fillId="0" borderId="5" xfId="0" applyFont="1" applyBorder="1" applyAlignment="1">
      <alignment/>
    </xf>
    <xf numFmtId="40" fontId="0" fillId="0" borderId="0" xfId="0" applyNumberFormat="1" applyAlignment="1">
      <alignment/>
    </xf>
    <xf numFmtId="40" fontId="0" fillId="0" borderId="0" xfId="0" applyNumberFormat="1" applyAlignment="1">
      <alignment horizontal="right"/>
    </xf>
    <xf numFmtId="40" fontId="0" fillId="0" borderId="0" xfId="0" applyNumberFormat="1" applyAlignment="1">
      <alignment horizontal="center"/>
    </xf>
    <xf numFmtId="171" fontId="0" fillId="0" borderId="0" xfId="0" applyNumberFormat="1" applyAlignment="1">
      <alignment/>
    </xf>
    <xf numFmtId="171" fontId="2" fillId="0" borderId="0" xfId="0" applyNumberFormat="1" applyFont="1" applyAlignment="1">
      <alignment horizontal="right"/>
    </xf>
    <xf numFmtId="171" fontId="0" fillId="0" borderId="0" xfId="0" applyNumberFormat="1" applyAlignment="1">
      <alignment horizontal="right"/>
    </xf>
    <xf numFmtId="171" fontId="0" fillId="0" borderId="3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8" xfId="0" applyNumberFormat="1" applyBorder="1" applyAlignment="1">
      <alignment/>
    </xf>
    <xf numFmtId="10" fontId="0" fillId="0" borderId="0" xfId="0" applyNumberFormat="1" applyFill="1" applyBorder="1" applyAlignment="1">
      <alignment horizontal="right"/>
    </xf>
    <xf numFmtId="0" fontId="0" fillId="0" borderId="8" xfId="0" applyBorder="1" applyAlignment="1">
      <alignment horizontal="right"/>
    </xf>
    <xf numFmtId="40" fontId="0" fillId="0" borderId="0" xfId="0" applyNumberFormat="1" applyBorder="1" applyAlignment="1">
      <alignment/>
    </xf>
    <xf numFmtId="40" fontId="1" fillId="0" borderId="0" xfId="0" applyNumberFormat="1" applyFont="1" applyBorder="1" applyAlignment="1">
      <alignment/>
    </xf>
    <xf numFmtId="171" fontId="0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2" borderId="11" xfId="0" applyNumberFormat="1" applyFill="1" applyBorder="1" applyAlignment="1">
      <alignment/>
    </xf>
    <xf numFmtId="10" fontId="0" fillId="2" borderId="11" xfId="0" applyNumberFormat="1" applyFill="1" applyBorder="1" applyAlignment="1">
      <alignment/>
    </xf>
    <xf numFmtId="0" fontId="0" fillId="2" borderId="11" xfId="0" applyFill="1" applyBorder="1" applyAlignment="1">
      <alignment/>
    </xf>
    <xf numFmtId="10" fontId="0" fillId="0" borderId="11" xfId="0" applyNumberFormat="1" applyFill="1" applyBorder="1" applyAlignment="1">
      <alignment horizontal="right"/>
    </xf>
    <xf numFmtId="2" fontId="0" fillId="2" borderId="11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13" xfId="0" applyBorder="1" applyAlignment="1">
      <alignment/>
    </xf>
    <xf numFmtId="171" fontId="0" fillId="0" borderId="11" xfId="0" applyNumberFormat="1" applyFill="1" applyBorder="1" applyAlignment="1">
      <alignment/>
    </xf>
    <xf numFmtId="43" fontId="0" fillId="0" borderId="11" xfId="15" applyFill="1" applyBorder="1" applyAlignment="1">
      <alignment/>
    </xf>
    <xf numFmtId="0" fontId="0" fillId="0" borderId="2" xfId="0" applyBorder="1" applyAlignment="1">
      <alignment/>
    </xf>
    <xf numFmtId="2" fontId="0" fillId="3" borderId="11" xfId="0" applyNumberFormat="1" applyFill="1" applyBorder="1" applyAlignment="1">
      <alignment/>
    </xf>
    <xf numFmtId="43" fontId="0" fillId="0" borderId="0" xfId="15" applyFill="1" applyBorder="1" applyAlignment="1">
      <alignment/>
    </xf>
    <xf numFmtId="3" fontId="0" fillId="3" borderId="14" xfId="0" applyNumberFormat="1" applyFill="1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2" fontId="0" fillId="3" borderId="14" xfId="0" applyNumberFormat="1" applyFill="1" applyBorder="1" applyAlignment="1">
      <alignment/>
    </xf>
    <xf numFmtId="3" fontId="0" fillId="4" borderId="17" xfId="0" applyNumberFormat="1" applyFill="1" applyBorder="1" applyAlignment="1">
      <alignment/>
    </xf>
    <xf numFmtId="4" fontId="0" fillId="0" borderId="0" xfId="0" applyNumberFormat="1" applyBorder="1" applyAlignment="1">
      <alignment horizontal="right"/>
    </xf>
    <xf numFmtId="2" fontId="0" fillId="5" borderId="14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workbookViewId="0" topLeftCell="A1">
      <pane ySplit="8" topLeftCell="BM9" activePane="bottomLeft" state="frozen"/>
      <selection pane="topLeft" activeCell="A1" sqref="A1"/>
      <selection pane="bottomLeft" activeCell="A42" sqref="A42"/>
    </sheetView>
  </sheetViews>
  <sheetFormatPr defaultColWidth="9.140625" defaultRowHeight="12.75"/>
  <cols>
    <col min="1" max="1" width="44.57421875" style="0" customWidth="1"/>
    <col min="2" max="2" width="8.7109375" style="0" customWidth="1"/>
    <col min="3" max="3" width="9.00390625" style="0" customWidth="1"/>
    <col min="4" max="4" width="8.8515625" style="0" customWidth="1"/>
    <col min="5" max="5" width="11.28125" style="1" customWidth="1"/>
    <col min="6" max="6" width="7.140625" style="0" customWidth="1"/>
    <col min="7" max="7" width="8.421875" style="0" customWidth="1"/>
    <col min="8" max="8" width="8.7109375" style="0" bestFit="1" customWidth="1"/>
    <col min="9" max="9" width="8.00390625" style="2" bestFit="1" customWidth="1"/>
    <col min="10" max="10" width="8.28125" style="45" customWidth="1"/>
    <col min="11" max="11" width="11.28125" style="45" customWidth="1"/>
    <col min="12" max="12" width="10.7109375" style="1" customWidth="1"/>
    <col min="13" max="13" width="8.140625" style="9" customWidth="1"/>
    <col min="14" max="14" width="11.140625" style="42" bestFit="1" customWidth="1"/>
  </cols>
  <sheetData>
    <row r="1" ht="20.25">
      <c r="A1" s="1" t="s">
        <v>45</v>
      </c>
    </row>
    <row r="2" ht="12.75">
      <c r="A2" s="40">
        <f ca="1">NOW()</f>
        <v>37844.51413912037</v>
      </c>
    </row>
    <row r="3" ht="12.75">
      <c r="A3" t="s">
        <v>35</v>
      </c>
    </row>
    <row r="4" ht="12.75">
      <c r="A4" t="s">
        <v>29</v>
      </c>
    </row>
    <row r="6" spans="2:14" ht="12.75">
      <c r="B6" s="3"/>
      <c r="C6" s="3" t="s">
        <v>18</v>
      </c>
      <c r="D6" s="3"/>
      <c r="E6" s="6"/>
      <c r="F6" s="3" t="s">
        <v>30</v>
      </c>
      <c r="G6" s="3" t="s">
        <v>6</v>
      </c>
      <c r="H6" s="3" t="s">
        <v>8</v>
      </c>
      <c r="I6" s="8" t="s">
        <v>7</v>
      </c>
      <c r="J6" s="46" t="s">
        <v>7</v>
      </c>
      <c r="K6" s="55" t="s">
        <v>27</v>
      </c>
      <c r="L6" s="6" t="s">
        <v>11</v>
      </c>
      <c r="M6" s="10" t="s">
        <v>15</v>
      </c>
      <c r="N6" s="43"/>
    </row>
    <row r="7" spans="2:14" ht="12.75">
      <c r="B7" t="s">
        <v>17</v>
      </c>
      <c r="C7" s="3" t="s">
        <v>6</v>
      </c>
      <c r="D7" s="3" t="s">
        <v>24</v>
      </c>
      <c r="E7" s="6" t="s">
        <v>0</v>
      </c>
      <c r="F7" s="3" t="s">
        <v>1</v>
      </c>
      <c r="G7" s="3" t="s">
        <v>14</v>
      </c>
      <c r="H7" s="3" t="s">
        <v>14</v>
      </c>
      <c r="I7" s="7" t="s">
        <v>2</v>
      </c>
      <c r="J7" s="47" t="s">
        <v>4</v>
      </c>
      <c r="K7" s="47" t="s">
        <v>28</v>
      </c>
      <c r="L7" s="6" t="s">
        <v>13</v>
      </c>
      <c r="M7" s="10" t="s">
        <v>16</v>
      </c>
      <c r="N7" s="44"/>
    </row>
    <row r="8" spans="2:12" ht="12.75">
      <c r="B8" s="3" t="s">
        <v>9</v>
      </c>
      <c r="C8" s="3" t="s">
        <v>19</v>
      </c>
      <c r="D8" s="3" t="s">
        <v>23</v>
      </c>
      <c r="E8" s="6"/>
      <c r="F8" s="3"/>
      <c r="G8" s="3" t="s">
        <v>3</v>
      </c>
      <c r="H8" s="3"/>
      <c r="I8" s="7"/>
      <c r="J8" s="47" t="s">
        <v>5</v>
      </c>
      <c r="K8" s="47"/>
      <c r="L8" s="6"/>
    </row>
    <row r="10" spans="1:12" ht="12.75">
      <c r="A10" s="4" t="s">
        <v>46</v>
      </c>
      <c r="B10" s="3" t="s">
        <v>10</v>
      </c>
      <c r="C10" s="3">
        <v>12</v>
      </c>
      <c r="D10">
        <v>12</v>
      </c>
      <c r="E10" s="61">
        <v>130000</v>
      </c>
      <c r="F10" s="62">
        <v>0.0652</v>
      </c>
      <c r="G10" s="65">
        <v>950</v>
      </c>
      <c r="I10" s="2">
        <f>NPER(F10/12,-G10,E10)</f>
        <v>251.10808658291202</v>
      </c>
      <c r="J10" s="45">
        <f>I10/12</f>
        <v>20.925673881909336</v>
      </c>
      <c r="K10" s="56">
        <f>+I10*G10</f>
        <v>238552.68225376643</v>
      </c>
      <c r="L10" s="1">
        <f>K10-E10</f>
        <v>108552.68225376643</v>
      </c>
    </row>
    <row r="11" spans="1:7" ht="12.75">
      <c r="A11" s="4"/>
      <c r="B11" s="3"/>
      <c r="C11" s="3"/>
      <c r="E11" s="67"/>
      <c r="F11" s="64" t="s">
        <v>31</v>
      </c>
      <c r="G11" s="65">
        <v>95</v>
      </c>
    </row>
    <row r="12" spans="1:7" ht="12.75">
      <c r="A12" s="4"/>
      <c r="B12" s="3"/>
      <c r="C12" s="3"/>
      <c r="E12" s="66"/>
      <c r="F12" s="64" t="s">
        <v>25</v>
      </c>
      <c r="G12" s="63">
        <v>100.38</v>
      </c>
    </row>
    <row r="13" spans="2:7" ht="12.75">
      <c r="B13" s="3"/>
      <c r="C13" s="3"/>
      <c r="E13" s="60"/>
      <c r="F13" s="68" t="s">
        <v>26</v>
      </c>
      <c r="G13" s="69">
        <f>G10+G12</f>
        <v>1050.38</v>
      </c>
    </row>
    <row r="14" ht="12.75">
      <c r="N14" s="44"/>
    </row>
    <row r="15" spans="2:14" ht="13.5" thickBot="1">
      <c r="B15" s="3"/>
      <c r="C15" s="3"/>
      <c r="F15" s="3"/>
      <c r="N15" s="44"/>
    </row>
    <row r="16" spans="1:14" ht="13.5" thickBot="1">
      <c r="A16" s="17" t="s">
        <v>21</v>
      </c>
      <c r="B16" s="18" t="s">
        <v>8</v>
      </c>
      <c r="C16" s="18">
        <v>13.044643</v>
      </c>
      <c r="D16" s="19">
        <f>365.25/14</f>
        <v>26.089285714285715</v>
      </c>
      <c r="E16" s="20">
        <f>E10</f>
        <v>130000</v>
      </c>
      <c r="F16" s="21">
        <f>F10</f>
        <v>0.0652</v>
      </c>
      <c r="G16" s="22"/>
      <c r="H16" s="23">
        <f>G10/2</f>
        <v>475</v>
      </c>
      <c r="I16" s="23">
        <f>NPER(F16/26.08929,-H16,E16)</f>
        <v>461.50315993539624</v>
      </c>
      <c r="J16" s="78">
        <f>I16/D16</f>
        <v>17.68937505570307</v>
      </c>
      <c r="K16" s="20">
        <f>I16*H16</f>
        <v>219214.0009693132</v>
      </c>
      <c r="L16" s="20">
        <f>K16-E16</f>
        <v>89214.0009693132</v>
      </c>
      <c r="M16" s="75">
        <f>K10-K16</f>
        <v>19338.681284453225</v>
      </c>
      <c r="N16" s="44"/>
    </row>
    <row r="17" spans="1:14" ht="12.75">
      <c r="A17" s="25"/>
      <c r="B17" s="11"/>
      <c r="C17" s="11"/>
      <c r="D17" s="15"/>
      <c r="E17" s="13"/>
      <c r="F17" s="16"/>
      <c r="G17" s="12"/>
      <c r="H17" s="14"/>
      <c r="I17" s="14"/>
      <c r="J17" s="49"/>
      <c r="K17" s="49"/>
      <c r="L17" s="13"/>
      <c r="M17" s="26"/>
      <c r="N17" s="44"/>
    </row>
    <row r="18" spans="1:14" ht="12.75">
      <c r="A18" s="41" t="s">
        <v>22</v>
      </c>
      <c r="B18" s="12"/>
      <c r="C18" s="11"/>
      <c r="D18" s="12"/>
      <c r="E18" s="13"/>
      <c r="F18" s="12"/>
      <c r="G18" s="12"/>
      <c r="H18" s="12"/>
      <c r="I18" s="14"/>
      <c r="J18" s="49"/>
      <c r="K18" s="49"/>
      <c r="L18" s="13"/>
      <c r="M18" s="26"/>
      <c r="N18" s="44"/>
    </row>
    <row r="19" spans="1:14" ht="13.5" thickBot="1">
      <c r="A19" s="28" t="s">
        <v>20</v>
      </c>
      <c r="B19" s="52"/>
      <c r="C19" s="52"/>
      <c r="D19" s="29"/>
      <c r="E19" s="31"/>
      <c r="F19" s="29"/>
      <c r="G19" s="29"/>
      <c r="H19" s="29"/>
      <c r="I19" s="33"/>
      <c r="J19" s="50"/>
      <c r="K19" s="50"/>
      <c r="L19" s="31"/>
      <c r="M19" s="34"/>
      <c r="N19" s="44"/>
    </row>
    <row r="20" spans="1:13" ht="12.75">
      <c r="A20" s="25"/>
      <c r="B20" s="11"/>
      <c r="C20" s="11"/>
      <c r="D20" s="12"/>
      <c r="E20" s="13"/>
      <c r="F20" s="12"/>
      <c r="G20" s="12"/>
      <c r="H20" s="12"/>
      <c r="I20" s="14"/>
      <c r="J20" s="49"/>
      <c r="K20" s="49"/>
      <c r="L20" s="13"/>
      <c r="M20" s="39"/>
    </row>
    <row r="21" spans="1:13" ht="13.5" thickBot="1">
      <c r="A21" s="25"/>
      <c r="B21" s="12"/>
      <c r="C21" s="12"/>
      <c r="D21" s="12"/>
      <c r="E21" s="13"/>
      <c r="F21" s="12"/>
      <c r="G21" s="12"/>
      <c r="H21" s="12"/>
      <c r="I21" s="14"/>
      <c r="J21" s="49"/>
      <c r="K21" s="49"/>
      <c r="L21" s="13"/>
      <c r="M21" s="39"/>
    </row>
    <row r="22" spans="1:13" ht="12.75">
      <c r="A22" s="72" t="s">
        <v>36</v>
      </c>
      <c r="B22" s="22"/>
      <c r="C22" s="22"/>
      <c r="D22" s="22"/>
      <c r="E22" s="20"/>
      <c r="F22" s="22"/>
      <c r="G22" s="22"/>
      <c r="H22" s="22"/>
      <c r="I22" s="23"/>
      <c r="J22" s="48"/>
      <c r="K22" s="48"/>
      <c r="L22" s="20"/>
      <c r="M22" s="24"/>
    </row>
    <row r="23" spans="1:13" ht="13.5" thickBot="1">
      <c r="A23" s="25"/>
      <c r="B23" s="12"/>
      <c r="C23" s="12"/>
      <c r="D23" s="12"/>
      <c r="E23" s="13"/>
      <c r="F23" s="12"/>
      <c r="G23" s="12"/>
      <c r="H23" s="12"/>
      <c r="I23" s="14"/>
      <c r="J23" s="49"/>
      <c r="K23" s="49"/>
      <c r="L23" s="13"/>
      <c r="M23" s="26"/>
    </row>
    <row r="24" spans="1:13" ht="13.5" thickBot="1">
      <c r="A24" s="27" t="s">
        <v>34</v>
      </c>
      <c r="B24" s="11"/>
      <c r="C24" s="11"/>
      <c r="F24" s="80" t="s">
        <v>47</v>
      </c>
      <c r="G24" s="81">
        <f>G10*0.09</f>
        <v>85.5</v>
      </c>
      <c r="H24" s="12"/>
      <c r="I24" s="14"/>
      <c r="J24" s="49"/>
      <c r="K24" s="49"/>
      <c r="L24" s="13"/>
      <c r="M24" s="26"/>
    </row>
    <row r="25" spans="1:13" ht="13.5" thickBot="1">
      <c r="A25" s="27" t="s">
        <v>37</v>
      </c>
      <c r="B25" s="11"/>
      <c r="C25" s="11"/>
      <c r="D25" s="12"/>
      <c r="E25" s="13"/>
      <c r="F25" s="11"/>
      <c r="G25" s="78">
        <f>G10+G24</f>
        <v>1035.5</v>
      </c>
      <c r="H25" s="77"/>
      <c r="I25" s="70">
        <f>NPER(F10/12,-G25,E10)</f>
        <v>211.5066563087441</v>
      </c>
      <c r="J25" s="73">
        <f>I25/12</f>
        <v>17.625554692395344</v>
      </c>
      <c r="K25" s="71">
        <f>I25*G25</f>
        <v>219015.14260770453</v>
      </c>
      <c r="L25" s="76">
        <f>I25*G25-E10</f>
        <v>89015.14260770453</v>
      </c>
      <c r="M25" s="75">
        <f>L10-L25</f>
        <v>19537.539646061894</v>
      </c>
    </row>
    <row r="26" spans="1:14" ht="12.75">
      <c r="A26" s="25" t="s">
        <v>38</v>
      </c>
      <c r="B26" s="11"/>
      <c r="C26" s="11"/>
      <c r="D26" s="12"/>
      <c r="E26" s="13"/>
      <c r="F26" s="11"/>
      <c r="G26" s="37"/>
      <c r="H26" s="37"/>
      <c r="I26" s="57"/>
      <c r="J26" s="58"/>
      <c r="K26" s="58"/>
      <c r="L26" s="35"/>
      <c r="M26" s="59"/>
      <c r="N26" s="44"/>
    </row>
    <row r="27" spans="1:14" ht="12.75">
      <c r="A27" s="25" t="s">
        <v>39</v>
      </c>
      <c r="B27" s="11"/>
      <c r="C27" s="11"/>
      <c r="D27" s="12"/>
      <c r="E27" s="13"/>
      <c r="F27" s="11"/>
      <c r="G27" s="37"/>
      <c r="H27" s="37"/>
      <c r="I27" s="57"/>
      <c r="J27" s="58"/>
      <c r="K27" s="58"/>
      <c r="L27" s="35"/>
      <c r="M27" s="59"/>
      <c r="N27" s="44"/>
    </row>
    <row r="28" spans="1:14" ht="12.75">
      <c r="A28" s="25" t="s">
        <v>40</v>
      </c>
      <c r="B28" s="11"/>
      <c r="C28" s="11"/>
      <c r="D28" s="12"/>
      <c r="E28" s="13"/>
      <c r="F28" s="11"/>
      <c r="G28" s="57"/>
      <c r="H28" s="37"/>
      <c r="I28" s="58"/>
      <c r="J28" s="58"/>
      <c r="K28" s="74"/>
      <c r="L28" s="35"/>
      <c r="M28" s="59"/>
      <c r="N28" s="53"/>
    </row>
    <row r="29" spans="1:14" ht="12.75">
      <c r="A29" s="25" t="s">
        <v>42</v>
      </c>
      <c r="B29" s="11"/>
      <c r="C29" s="11"/>
      <c r="D29" s="12"/>
      <c r="E29" s="13"/>
      <c r="F29" s="11"/>
      <c r="G29" s="12"/>
      <c r="H29" s="12"/>
      <c r="I29" s="14"/>
      <c r="J29" s="49"/>
      <c r="K29" s="49"/>
      <c r="L29" s="13"/>
      <c r="M29" s="26"/>
      <c r="N29" s="53"/>
    </row>
    <row r="30" spans="1:14" ht="13.5" thickBot="1">
      <c r="A30" s="28" t="s">
        <v>41</v>
      </c>
      <c r="B30" s="29"/>
      <c r="C30" s="29"/>
      <c r="D30" s="29"/>
      <c r="E30" s="31"/>
      <c r="F30" s="29"/>
      <c r="G30" s="33"/>
      <c r="H30" s="29"/>
      <c r="I30" s="33"/>
      <c r="J30" s="50"/>
      <c r="K30" s="50"/>
      <c r="L30" s="31"/>
      <c r="M30" s="34"/>
      <c r="N30" s="53"/>
    </row>
    <row r="31" ht="12.75">
      <c r="N31" s="53"/>
    </row>
    <row r="32" ht="13.5" thickBot="1">
      <c r="N32" s="53"/>
    </row>
    <row r="33" spans="1:14" ht="12.75">
      <c r="A33" s="72" t="s">
        <v>43</v>
      </c>
      <c r="B33" s="22"/>
      <c r="C33" s="22"/>
      <c r="D33" s="22"/>
      <c r="E33" s="20"/>
      <c r="F33" s="22"/>
      <c r="G33" s="22"/>
      <c r="H33" s="22"/>
      <c r="I33" s="23"/>
      <c r="J33" s="48"/>
      <c r="K33" s="48"/>
      <c r="L33" s="20"/>
      <c r="M33" s="24"/>
      <c r="N33" s="53"/>
    </row>
    <row r="34" spans="1:14" ht="12.75">
      <c r="A34" s="25"/>
      <c r="B34" s="12"/>
      <c r="C34" s="12"/>
      <c r="D34" s="12"/>
      <c r="E34" s="13"/>
      <c r="F34" s="12"/>
      <c r="G34" s="12"/>
      <c r="H34" s="12"/>
      <c r="I34" s="14"/>
      <c r="J34" s="49"/>
      <c r="K34" s="49"/>
      <c r="L34" s="13"/>
      <c r="M34" s="26"/>
      <c r="N34" s="53"/>
    </row>
    <row r="35" spans="1:13" ht="12.75">
      <c r="A35" s="27" t="s">
        <v>12</v>
      </c>
      <c r="B35" s="12"/>
      <c r="C35" s="12"/>
      <c r="D35" s="11" t="s">
        <v>33</v>
      </c>
      <c r="E35" s="61">
        <v>195</v>
      </c>
      <c r="F35" s="12"/>
      <c r="G35" s="12"/>
      <c r="H35" s="12"/>
      <c r="I35" s="14"/>
      <c r="J35" s="49"/>
      <c r="K35" s="49"/>
      <c r="L35" s="13"/>
      <c r="M35" s="26"/>
    </row>
    <row r="36" spans="1:13" ht="12.75">
      <c r="A36" s="25"/>
      <c r="B36" s="11" t="s">
        <v>8</v>
      </c>
      <c r="C36" s="11"/>
      <c r="D36" s="12"/>
      <c r="E36" s="5"/>
      <c r="F36" s="12"/>
      <c r="G36" s="11" t="s">
        <v>32</v>
      </c>
      <c r="H36" s="61">
        <v>2.95</v>
      </c>
      <c r="I36" s="14"/>
      <c r="J36" s="49"/>
      <c r="K36" s="49"/>
      <c r="L36" s="13"/>
      <c r="M36" s="26"/>
    </row>
    <row r="37" spans="1:13" ht="13.5" thickBot="1">
      <c r="A37" s="28"/>
      <c r="B37" s="29"/>
      <c r="C37" s="29"/>
      <c r="D37" s="30">
        <f>D16</f>
        <v>26.089285714285715</v>
      </c>
      <c r="E37" s="31">
        <f>E16+E35</f>
        <v>130195</v>
      </c>
      <c r="F37" s="32">
        <f>F10</f>
        <v>0.0652</v>
      </c>
      <c r="G37" s="29"/>
      <c r="H37" s="33">
        <f>H16+H36</f>
        <v>477.95</v>
      </c>
      <c r="I37" s="33">
        <f>NPER(F37/26.08929,-H37+H36,E37)</f>
        <v>462.8058959369327</v>
      </c>
      <c r="J37" s="50">
        <f>I37/D37</f>
        <v>17.739308810724317</v>
      </c>
      <c r="K37" s="31">
        <f>I37*H37</f>
        <v>221198.07796305697</v>
      </c>
      <c r="L37" s="31">
        <f>K37-E16</f>
        <v>91198.07796305697</v>
      </c>
      <c r="M37" s="79">
        <f>K10-K37</f>
        <v>17354.604290709452</v>
      </c>
    </row>
    <row r="39" ht="12.75">
      <c r="A39" t="s">
        <v>44</v>
      </c>
    </row>
    <row r="43" ht="12.75">
      <c r="N43" s="53"/>
    </row>
    <row r="44" spans="1:14" ht="12.75">
      <c r="A44" s="12"/>
      <c r="B44" s="12"/>
      <c r="C44" s="12"/>
      <c r="D44" s="12"/>
      <c r="E44" s="13"/>
      <c r="F44" s="12"/>
      <c r="G44" s="12"/>
      <c r="H44" s="12"/>
      <c r="I44" s="14"/>
      <c r="J44" s="49"/>
      <c r="K44" s="49"/>
      <c r="L44" s="13"/>
      <c r="M44" s="39"/>
      <c r="N44" s="53"/>
    </row>
    <row r="45" spans="1:14" ht="12.75">
      <c r="A45" s="38"/>
      <c r="B45" s="11"/>
      <c r="C45" s="11"/>
      <c r="D45" s="12"/>
      <c r="E45" s="35"/>
      <c r="F45" s="36"/>
      <c r="G45" s="37"/>
      <c r="H45" s="12"/>
      <c r="I45" s="14"/>
      <c r="J45" s="49"/>
      <c r="K45" s="49"/>
      <c r="L45" s="13"/>
      <c r="M45" s="39"/>
      <c r="N45" s="54"/>
    </row>
    <row r="46" spans="1:14" ht="12.75">
      <c r="A46" s="12"/>
      <c r="B46" s="13"/>
      <c r="C46" s="13"/>
      <c r="D46" s="13"/>
      <c r="E46" s="12"/>
      <c r="F46" s="12"/>
      <c r="G46" s="14"/>
      <c r="H46" s="12"/>
      <c r="I46" s="14"/>
      <c r="J46" s="49"/>
      <c r="K46" s="49"/>
      <c r="L46" s="13"/>
      <c r="M46" s="39"/>
      <c r="N46" s="53"/>
    </row>
    <row r="47" spans="1:14" ht="12.75">
      <c r="A47" s="12"/>
      <c r="B47" s="12"/>
      <c r="C47" s="12"/>
      <c r="D47" s="12"/>
      <c r="E47" s="13"/>
      <c r="F47" s="12"/>
      <c r="G47" s="14"/>
      <c r="H47" s="12"/>
      <c r="I47" s="14"/>
      <c r="J47" s="49"/>
      <c r="K47" s="49"/>
      <c r="L47" s="13"/>
      <c r="M47" s="39"/>
      <c r="N47" s="53"/>
    </row>
    <row r="48" spans="1:14" ht="12.75">
      <c r="A48" s="12"/>
      <c r="B48" s="12"/>
      <c r="C48" s="12"/>
      <c r="D48" s="12"/>
      <c r="E48" s="13"/>
      <c r="F48" s="12"/>
      <c r="G48" s="14"/>
      <c r="H48" s="12"/>
      <c r="I48" s="14"/>
      <c r="J48" s="49"/>
      <c r="K48" s="49"/>
      <c r="L48" s="13"/>
      <c r="M48" s="39"/>
      <c r="N48" s="53"/>
    </row>
    <row r="49" spans="1:14" ht="12.75">
      <c r="A49" s="12"/>
      <c r="B49" s="12"/>
      <c r="C49" s="12"/>
      <c r="D49" s="12"/>
      <c r="E49" s="13"/>
      <c r="F49" s="51"/>
      <c r="G49" s="12"/>
      <c r="H49" s="12"/>
      <c r="I49" s="14"/>
      <c r="J49" s="49"/>
      <c r="K49" s="49"/>
      <c r="L49" s="13"/>
      <c r="M49" s="39"/>
      <c r="N49" s="53"/>
    </row>
    <row r="50" spans="1:14" ht="12.75">
      <c r="A50" s="12"/>
      <c r="B50" s="12"/>
      <c r="C50" s="12"/>
      <c r="D50" s="12"/>
      <c r="E50" s="13"/>
      <c r="F50" s="11"/>
      <c r="G50" s="14"/>
      <c r="H50" s="12"/>
      <c r="I50" s="14"/>
      <c r="J50" s="49"/>
      <c r="K50" s="49"/>
      <c r="L50" s="13"/>
      <c r="M50" s="39"/>
      <c r="N50" s="53"/>
    </row>
    <row r="51" spans="1:14" ht="12.75">
      <c r="A51" s="12"/>
      <c r="B51" s="12"/>
      <c r="C51" s="12"/>
      <c r="D51" s="12"/>
      <c r="E51" s="13"/>
      <c r="F51" s="12"/>
      <c r="G51" s="12"/>
      <c r="H51" s="12"/>
      <c r="I51" s="14"/>
      <c r="J51" s="49"/>
      <c r="K51" s="49"/>
      <c r="L51" s="13"/>
      <c r="M51" s="39"/>
      <c r="N51" s="53"/>
    </row>
  </sheetData>
  <printOptions gridLines="1"/>
  <pageMargins left="0.5" right="0.5" top="1" bottom="1" header="0.5" footer="0.5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Financial Institutions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M. Barker</dc:creator>
  <cp:keywords/>
  <dc:description/>
  <cp:lastModifiedBy>David M. Barker</cp:lastModifiedBy>
  <cp:lastPrinted>2001-08-02T17:55:17Z</cp:lastPrinted>
  <dcterms:created xsi:type="dcterms:W3CDTF">2001-08-01T15:33:36Z</dcterms:created>
  <dcterms:modified xsi:type="dcterms:W3CDTF">2003-08-11T18:20:21Z</dcterms:modified>
  <cp:category/>
  <cp:version/>
  <cp:contentType/>
  <cp:contentStatus/>
</cp:coreProperties>
</file>